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ssumptions" sheetId="1" state="visible" r:id="rId3"/>
    <sheet name="Income Statement" sheetId="2" state="visible" r:id="rId4"/>
    <sheet name="Balance Sheet" sheetId="3" state="visible" r:id="rId5"/>
    <sheet name="Cash Flow" sheetId="4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<sst xmlns="http://schemas.openxmlformats.org/spreadsheetml/2006/main" count="76" uniqueCount="61">
  <si>
    <t xml:space="preserve">SAHM · 3-Statement Model — Starter Template</t>
  </si>
  <si>
    <t xml:space="preserve">$ millions unless noted · Blue = input · Black = formula · Green = cross-sheet link · For research &amp; education</t>
  </si>
  <si>
    <t xml:space="preserve">Revenue — base year (FY0)</t>
  </si>
  <si>
    <t xml:space="preserve">Revenue growth (annual)</t>
  </si>
  <si>
    <t xml:space="preserve">Gross margin</t>
  </si>
  <si>
    <t xml:space="preserve">Operating expenses (% of revenue)</t>
  </si>
  <si>
    <t xml:space="preserve">D&amp;A (% of revenue)</t>
  </si>
  <si>
    <t xml:space="preserve">Capex (% of revenue)</t>
  </si>
  <si>
    <t xml:space="preserve">Tax rate</t>
  </si>
  <si>
    <t xml:space="preserve">Interest rate on debt</t>
  </si>
  <si>
    <t xml:space="preserve">Days sales outstanding (DSO)</t>
  </si>
  <si>
    <t xml:space="preserve">Days inventory outstanding (DIO)</t>
  </si>
  <si>
    <t xml:space="preserve">Days payable outstanding (DPO)</t>
  </si>
  <si>
    <t xml:space="preserve">Dividend payout (% of net income)</t>
  </si>
  <si>
    <t xml:space="preserve">Opening cash (FY0)</t>
  </si>
  <si>
    <t xml:space="preserve">Debt (held constant)</t>
  </si>
  <si>
    <t xml:space="preserve">Opening net PP&amp;E (FY0)</t>
  </si>
  <si>
    <t xml:space="preserve">Tip: change any blue cell to flex the whole model. The balance check must stay 0.</t>
  </si>
  <si>
    <t xml:space="preserve">Income Statement</t>
  </si>
  <si>
    <t xml:space="preserve">$ millions</t>
  </si>
  <si>
    <t xml:space="preserve">FY0</t>
  </si>
  <si>
    <t xml:space="preserve">FY1</t>
  </si>
  <si>
    <t xml:space="preserve">FY2</t>
  </si>
  <si>
    <t xml:space="preserve">FY3</t>
  </si>
  <si>
    <t xml:space="preserve">FY4</t>
  </si>
  <si>
    <t xml:space="preserve">FY5</t>
  </si>
  <si>
    <t xml:space="preserve">Revenue</t>
  </si>
  <si>
    <t xml:space="preserve">COGS</t>
  </si>
  <si>
    <t xml:space="preserve">Gross Profit</t>
  </si>
  <si>
    <t xml:space="preserve">Operating Expenses</t>
  </si>
  <si>
    <t xml:space="preserve">EBITDA</t>
  </si>
  <si>
    <t xml:space="preserve">D&amp;A</t>
  </si>
  <si>
    <t xml:space="preserve">EBIT</t>
  </si>
  <si>
    <t xml:space="preserve">Interest Expense</t>
  </si>
  <si>
    <t xml:space="preserve">Pre-Tax Income</t>
  </si>
  <si>
    <t xml:space="preserve">Taxes</t>
  </si>
  <si>
    <t xml:space="preserve">Net Income</t>
  </si>
  <si>
    <t xml:space="preserve">Balance Sheet</t>
  </si>
  <si>
    <t xml:space="preserve">Cash</t>
  </si>
  <si>
    <t xml:space="preserve">Accounts Receivable</t>
  </si>
  <si>
    <t xml:space="preserve">Inventory</t>
  </si>
  <si>
    <t xml:space="preserve">Net PP&amp;E</t>
  </si>
  <si>
    <t xml:space="preserve">Total Assets</t>
  </si>
  <si>
    <t xml:space="preserve">Accounts Payable</t>
  </si>
  <si>
    <t xml:space="preserve">Debt</t>
  </si>
  <si>
    <t xml:space="preserve">Equity</t>
  </si>
  <si>
    <t xml:space="preserve">Total Liab. &amp; Equity</t>
  </si>
  <si>
    <t xml:space="preserve">Balance Check</t>
  </si>
  <si>
    <t xml:space="preserve">Cash Flow Statement</t>
  </si>
  <si>
    <t xml:space="preserve">Add: D&amp;A</t>
  </si>
  <si>
    <t xml:space="preserve">Change in Receivables</t>
  </si>
  <si>
    <t xml:space="preserve">Change in Inventory</t>
  </si>
  <si>
    <t xml:space="preserve">Change in Payables</t>
  </si>
  <si>
    <t xml:space="preserve">Cash from Operations</t>
  </si>
  <si>
    <t xml:space="preserve">Capital Expenditure</t>
  </si>
  <si>
    <t xml:space="preserve">Cash from Investing</t>
  </si>
  <si>
    <t xml:space="preserve">Dividends Paid</t>
  </si>
  <si>
    <t xml:space="preserve">Cash from Financing</t>
  </si>
  <si>
    <t xml:space="preserve">Net Change in Cash</t>
  </si>
  <si>
    <t xml:space="preserve">Beginning Cash</t>
  </si>
  <si>
    <t xml:space="preserve">Ending Cash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</si>
</sst>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#,##0;\(#,##0\);\-"/>
    <numFmt numFmtId="166" formatCode="0.0%"/>
    <numFmt numFmtId="167" formatCode="0"/>
  </numFmts>
  <fonts count="12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5"/>
      <color rgb="FF235F46"/>
      <name val="Arial"/>
      <family val="0"/>
      <charset val="1"/>
    </font>
    <font>
      <i val="true"/>
      <sz val="9"/>
      <color rgb="FF7C8AA0"/>
      <name val="Arial"/>
      <family val="0"/>
      <charset val="1"/>
    </font>
    <font>
      <sz val="10"/>
      <color rgb="FF000000"/>
      <name val="Arial"/>
      <family val="0"/>
      <charset val="1"/>
    </font>
    <font>
      <sz val="10"/>
      <color rgb="FF0000FF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sz val="10"/>
      <color rgb="FF008000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sz val="9"/>
      <color rgb="FF008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3C4"/>
        <bgColor rgb="FFFFFF99"/>
      </patternFill>
    </fill>
    <fill>
      <patternFill patternType="solid">
        <fgColor rgb="FF235F46"/>
        <bgColor rgb="FF00808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7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7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7C8AA0"/>
      <rgbColor rgb="FF9999FF"/>
      <rgbColor rgb="FF993366"/>
      <rgbColor rgb="FFFFF3C4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35F46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0"/>
    <col collapsed="false" customWidth="true" hidden="false" outlineLevel="0" max="2" min="2" style="0" width="14"/>
  </cols>
  <sheetData>
    <row r="1" customFormat="false" ht="18.55" hidden="false" customHeight="false" outlineLevel="0" collapsed="false">
      <c r="A1" s="1" t="s">
        <v>0</v>
      </c>
    </row>
    <row r="2" customFormat="false" ht="15" hidden="false" customHeight="false" outlineLevel="0" collapsed="false">
      <c r="A2" s="2" t="s">
        <v>1</v>
      </c>
    </row>
    <row r="4" customFormat="false" ht="15" hidden="false" customHeight="false" outlineLevel="0" collapsed="false">
      <c r="A4" s="3" t="s">
        <v>2</v>
      </c>
      <c r="B4" s="4" t="n">
        <v>1000</v>
      </c>
    </row>
    <row r="5" customFormat="false" ht="15" hidden="false" customHeight="false" outlineLevel="0" collapsed="false">
      <c r="A5" s="3" t="s">
        <v>3</v>
      </c>
      <c r="B5" s="5" t="n">
        <v>0.1</v>
      </c>
    </row>
    <row r="6" customFormat="false" ht="15" hidden="false" customHeight="false" outlineLevel="0" collapsed="false">
      <c r="A6" s="3" t="s">
        <v>4</v>
      </c>
      <c r="B6" s="5" t="n">
        <v>0.4</v>
      </c>
    </row>
    <row r="7" customFormat="false" ht="15" hidden="false" customHeight="false" outlineLevel="0" collapsed="false">
      <c r="A7" s="3" t="s">
        <v>5</v>
      </c>
      <c r="B7" s="5" t="n">
        <v>0.2</v>
      </c>
    </row>
    <row r="8" customFormat="false" ht="15" hidden="false" customHeight="false" outlineLevel="0" collapsed="false">
      <c r="A8" s="3" t="s">
        <v>6</v>
      </c>
      <c r="B8" s="5" t="n">
        <v>0.05</v>
      </c>
    </row>
    <row r="9" customFormat="false" ht="15" hidden="false" customHeight="false" outlineLevel="0" collapsed="false">
      <c r="A9" s="3" t="s">
        <v>7</v>
      </c>
      <c r="B9" s="5" t="n">
        <v>0.06</v>
      </c>
    </row>
    <row r="10" customFormat="false" ht="15" hidden="false" customHeight="false" outlineLevel="0" collapsed="false">
      <c r="A10" s="3" t="s">
        <v>8</v>
      </c>
      <c r="B10" s="5" t="n">
        <v>0.2</v>
      </c>
    </row>
    <row r="11" customFormat="false" ht="15" hidden="false" customHeight="false" outlineLevel="0" collapsed="false">
      <c r="A11" s="3" t="s">
        <v>9</v>
      </c>
      <c r="B11" s="5" t="n">
        <v>0.06</v>
      </c>
    </row>
    <row r="12" customFormat="false" ht="15" hidden="false" customHeight="false" outlineLevel="0" collapsed="false">
      <c r="A12" s="3" t="s">
        <v>10</v>
      </c>
      <c r="B12" s="6" t="n">
        <v>45</v>
      </c>
    </row>
    <row r="13" customFormat="false" ht="15" hidden="false" customHeight="false" outlineLevel="0" collapsed="false">
      <c r="A13" s="3" t="s">
        <v>11</v>
      </c>
      <c r="B13" s="6" t="n">
        <v>60</v>
      </c>
    </row>
    <row r="14" customFormat="false" ht="15" hidden="false" customHeight="false" outlineLevel="0" collapsed="false">
      <c r="A14" s="3" t="s">
        <v>12</v>
      </c>
      <c r="B14" s="6" t="n">
        <v>30</v>
      </c>
    </row>
    <row r="15" customFormat="false" ht="15" hidden="false" customHeight="false" outlineLevel="0" collapsed="false">
      <c r="A15" s="3" t="s">
        <v>13</v>
      </c>
      <c r="B15" s="5" t="n">
        <v>0.2</v>
      </c>
    </row>
    <row r="16" customFormat="false" ht="15" hidden="false" customHeight="false" outlineLevel="0" collapsed="false">
      <c r="A16" s="3" t="s">
        <v>14</v>
      </c>
      <c r="B16" s="4" t="n">
        <v>100</v>
      </c>
    </row>
    <row r="17" customFormat="false" ht="15" hidden="false" customHeight="false" outlineLevel="0" collapsed="false">
      <c r="A17" s="3" t="s">
        <v>15</v>
      </c>
      <c r="B17" s="4" t="n">
        <v>300</v>
      </c>
    </row>
    <row r="18" customFormat="false" ht="15" hidden="false" customHeight="false" outlineLevel="0" collapsed="false">
      <c r="A18" s="3" t="s">
        <v>16</v>
      </c>
      <c r="B18" s="4" t="n">
        <v>400</v>
      </c>
    </row>
    <row r="20" customFormat="false" ht="15" hidden="false" customHeight="false" outlineLevel="0" collapsed="false">
      <c r="A20" s="2" t="s">
        <v>17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0"/>
    <col collapsed="false" customWidth="true" hidden="false" outlineLevel="0" max="7" min="2" style="0" width="12"/>
  </cols>
  <sheetData>
    <row r="1" customFormat="false" ht="18.55" hidden="false" customHeight="false" outlineLevel="0" collapsed="false">
      <c r="A1" s="1" t="s">
        <v>18</v>
      </c>
    </row>
    <row r="2" customFormat="false" ht="15" hidden="false" customHeight="false" outlineLevel="0" collapsed="false">
      <c r="A2" s="2" t="s">
        <v>19</v>
      </c>
    </row>
    <row r="3" customFormat="false" ht="15" hidden="false" customHeight="false" outlineLevel="0" collapsed="false">
      <c r="B3" s="7" t="s">
        <v>20</v>
      </c>
      <c r="C3" s="7" t="s">
        <v>21</v>
      </c>
      <c r="D3" s="7" t="s">
        <v>22</v>
      </c>
      <c r="E3" s="7" t="s">
        <v>23</v>
      </c>
      <c r="F3" s="7" t="s">
        <v>24</v>
      </c>
      <c r="G3" s="7" t="s">
        <v>25</v>
      </c>
    </row>
    <row r="4" customFormat="false" ht="15" hidden="false" customHeight="false" outlineLevel="0" collapsed="false">
      <c r="A4" s="3" t="s">
        <v>26</v>
      </c>
      <c r="B4" s="8" t="n">
        <f aca="false">Assumptions!$B$4</f>
        <v>1000</v>
      </c>
      <c r="C4" s="9" t="n">
        <f aca="false">B4*(1+Assumptions!$B$5)</f>
        <v>1100</v>
      </c>
      <c r="D4" s="9" t="n">
        <f aca="false">C4*(1+Assumptions!$B$5)</f>
        <v>1210</v>
      </c>
      <c r="E4" s="9" t="n">
        <f aca="false">D4*(1+Assumptions!$B$5)</f>
        <v>1331</v>
      </c>
      <c r="F4" s="9" t="n">
        <f aca="false">E4*(1+Assumptions!$B$5)</f>
        <v>1464.1</v>
      </c>
      <c r="G4" s="9" t="n">
        <f aca="false">F4*(1+Assumptions!$B$5)</f>
        <v>1610.51</v>
      </c>
    </row>
    <row r="5" customFormat="false" ht="15" hidden="false" customHeight="false" outlineLevel="0" collapsed="false">
      <c r="A5" s="3" t="s">
        <v>27</v>
      </c>
      <c r="B5" s="9" t="n">
        <f aca="false">-B4*(1-Assumptions!$B$6)</f>
        <v>-600</v>
      </c>
      <c r="C5" s="9" t="n">
        <f aca="false">-C4*(1-Assumptions!$B$6)</f>
        <v>-660</v>
      </c>
      <c r="D5" s="9" t="n">
        <f aca="false">-D4*(1-Assumptions!$B$6)</f>
        <v>-726</v>
      </c>
      <c r="E5" s="9" t="n">
        <f aca="false">-E4*(1-Assumptions!$B$6)</f>
        <v>-798.6</v>
      </c>
      <c r="F5" s="9" t="n">
        <f aca="false">-F4*(1-Assumptions!$B$6)</f>
        <v>-878.46</v>
      </c>
      <c r="G5" s="9" t="n">
        <f aca="false">-G4*(1-Assumptions!$B$6)</f>
        <v>-966.306</v>
      </c>
    </row>
    <row r="6" customFormat="false" ht="15" hidden="false" customHeight="false" outlineLevel="0" collapsed="false">
      <c r="A6" s="10" t="s">
        <v>28</v>
      </c>
      <c r="B6" s="11" t="n">
        <f aca="false">B4+B5</f>
        <v>400</v>
      </c>
      <c r="C6" s="11" t="n">
        <f aca="false">C4+C5</f>
        <v>440</v>
      </c>
      <c r="D6" s="11" t="n">
        <f aca="false">D4+D5</f>
        <v>484</v>
      </c>
      <c r="E6" s="11" t="n">
        <f aca="false">E4+E5</f>
        <v>532.4</v>
      </c>
      <c r="F6" s="11" t="n">
        <f aca="false">F4+F5</f>
        <v>585.64</v>
      </c>
      <c r="G6" s="11" t="n">
        <f aca="false">G4+G5</f>
        <v>644.204</v>
      </c>
    </row>
    <row r="7" customFormat="false" ht="15" hidden="false" customHeight="false" outlineLevel="0" collapsed="false">
      <c r="A7" s="3" t="s">
        <v>29</v>
      </c>
      <c r="B7" s="9" t="n">
        <f aca="false">-B4*Assumptions!$B$7</f>
        <v>-200</v>
      </c>
      <c r="C7" s="9" t="n">
        <f aca="false">-C4*Assumptions!$B$7</f>
        <v>-220</v>
      </c>
      <c r="D7" s="9" t="n">
        <f aca="false">-D4*Assumptions!$B$7</f>
        <v>-242</v>
      </c>
      <c r="E7" s="9" t="n">
        <f aca="false">-E4*Assumptions!$B$7</f>
        <v>-266.2</v>
      </c>
      <c r="F7" s="9" t="n">
        <f aca="false">-F4*Assumptions!$B$7</f>
        <v>-292.82</v>
      </c>
      <c r="G7" s="9" t="n">
        <f aca="false">-G4*Assumptions!$B$7</f>
        <v>-322.102</v>
      </c>
    </row>
    <row r="8" customFormat="false" ht="15" hidden="false" customHeight="false" outlineLevel="0" collapsed="false">
      <c r="A8" s="10" t="s">
        <v>30</v>
      </c>
      <c r="B8" s="11" t="n">
        <f aca="false">B6+B7</f>
        <v>200</v>
      </c>
      <c r="C8" s="11" t="n">
        <f aca="false">C6+C7</f>
        <v>220</v>
      </c>
      <c r="D8" s="11" t="n">
        <f aca="false">D6+D7</f>
        <v>242</v>
      </c>
      <c r="E8" s="11" t="n">
        <f aca="false">E6+E7</f>
        <v>266.2</v>
      </c>
      <c r="F8" s="11" t="n">
        <f aca="false">F6+F7</f>
        <v>292.82</v>
      </c>
      <c r="G8" s="11" t="n">
        <f aca="false">G6+G7</f>
        <v>322.102</v>
      </c>
    </row>
    <row r="9" customFormat="false" ht="15" hidden="false" customHeight="false" outlineLevel="0" collapsed="false">
      <c r="A9" s="3" t="s">
        <v>31</v>
      </c>
      <c r="B9" s="9" t="n">
        <f aca="false">-B4*Assumptions!$B$8</f>
        <v>-50</v>
      </c>
      <c r="C9" s="9" t="n">
        <f aca="false">-C4*Assumptions!$B$8</f>
        <v>-55</v>
      </c>
      <c r="D9" s="9" t="n">
        <f aca="false">-D4*Assumptions!$B$8</f>
        <v>-60.5</v>
      </c>
      <c r="E9" s="9" t="n">
        <f aca="false">-E4*Assumptions!$B$8</f>
        <v>-66.55</v>
      </c>
      <c r="F9" s="9" t="n">
        <f aca="false">-F4*Assumptions!$B$8</f>
        <v>-73.205</v>
      </c>
      <c r="G9" s="9" t="n">
        <f aca="false">-G4*Assumptions!$B$8</f>
        <v>-80.5255</v>
      </c>
    </row>
    <row r="10" customFormat="false" ht="15" hidden="false" customHeight="false" outlineLevel="0" collapsed="false">
      <c r="A10" s="10" t="s">
        <v>32</v>
      </c>
      <c r="B10" s="11" t="n">
        <f aca="false">B8+B9</f>
        <v>150</v>
      </c>
      <c r="C10" s="11" t="n">
        <f aca="false">C8+C9</f>
        <v>165</v>
      </c>
      <c r="D10" s="11" t="n">
        <f aca="false">D8+D9</f>
        <v>181.5</v>
      </c>
      <c r="E10" s="11" t="n">
        <f aca="false">E8+E9</f>
        <v>199.65</v>
      </c>
      <c r="F10" s="11" t="n">
        <f aca="false">F8+F9</f>
        <v>219.615</v>
      </c>
      <c r="G10" s="11" t="n">
        <f aca="false">G8+G9</f>
        <v>241.5765</v>
      </c>
    </row>
    <row r="11" customFormat="false" ht="15" hidden="false" customHeight="false" outlineLevel="0" collapsed="false">
      <c r="A11" s="3" t="s">
        <v>33</v>
      </c>
      <c r="B11" s="9" t="n">
        <f aca="false">-Assumptions!$B$17*Assumptions!$B$11</f>
        <v>-18</v>
      </c>
      <c r="C11" s="9" t="n">
        <f aca="false">-Assumptions!$B$17*Assumptions!$B$11</f>
        <v>-18</v>
      </c>
      <c r="D11" s="9" t="n">
        <f aca="false">-Assumptions!$B$17*Assumptions!$B$11</f>
        <v>-18</v>
      </c>
      <c r="E11" s="9" t="n">
        <f aca="false">-Assumptions!$B$17*Assumptions!$B$11</f>
        <v>-18</v>
      </c>
      <c r="F11" s="9" t="n">
        <f aca="false">-Assumptions!$B$17*Assumptions!$B$11</f>
        <v>-18</v>
      </c>
      <c r="G11" s="9" t="n">
        <f aca="false">-Assumptions!$B$17*Assumptions!$B$11</f>
        <v>-18</v>
      </c>
    </row>
    <row r="12" customFormat="false" ht="15" hidden="false" customHeight="false" outlineLevel="0" collapsed="false">
      <c r="A12" s="3" t="s">
        <v>34</v>
      </c>
      <c r="B12" s="9" t="n">
        <f aca="false">B10+B11</f>
        <v>132</v>
      </c>
      <c r="C12" s="9" t="n">
        <f aca="false">C10+C11</f>
        <v>147</v>
      </c>
      <c r="D12" s="9" t="n">
        <f aca="false">D10+D11</f>
        <v>163.5</v>
      </c>
      <c r="E12" s="9" t="n">
        <f aca="false">E10+E11</f>
        <v>181.65</v>
      </c>
      <c r="F12" s="9" t="n">
        <f aca="false">F10+F11</f>
        <v>201.615</v>
      </c>
      <c r="G12" s="9" t="n">
        <f aca="false">G10+G11</f>
        <v>223.5765</v>
      </c>
    </row>
    <row r="13" customFormat="false" ht="15" hidden="false" customHeight="false" outlineLevel="0" collapsed="false">
      <c r="A13" s="3" t="s">
        <v>35</v>
      </c>
      <c r="B13" s="9" t="n">
        <f aca="false">-B12*Assumptions!$B$10</f>
        <v>-26.4</v>
      </c>
      <c r="C13" s="9" t="n">
        <f aca="false">-C12*Assumptions!$B$10</f>
        <v>-29.4</v>
      </c>
      <c r="D13" s="9" t="n">
        <f aca="false">-D12*Assumptions!$B$10</f>
        <v>-32.7</v>
      </c>
      <c r="E13" s="9" t="n">
        <f aca="false">-E12*Assumptions!$B$10</f>
        <v>-36.33</v>
      </c>
      <c r="F13" s="9" t="n">
        <f aca="false">-F12*Assumptions!$B$10</f>
        <v>-40.323</v>
      </c>
      <c r="G13" s="9" t="n">
        <f aca="false">-G12*Assumptions!$B$10</f>
        <v>-44.7153</v>
      </c>
    </row>
    <row r="14" customFormat="false" ht="15" hidden="false" customHeight="false" outlineLevel="0" collapsed="false">
      <c r="A14" s="10" t="s">
        <v>36</v>
      </c>
      <c r="B14" s="11" t="n">
        <f aca="false">B12+B13</f>
        <v>105.6</v>
      </c>
      <c r="C14" s="11" t="n">
        <f aca="false">C12+C13</f>
        <v>117.6</v>
      </c>
      <c r="D14" s="11" t="n">
        <f aca="false">D12+D13</f>
        <v>130.8</v>
      </c>
      <c r="E14" s="11" t="n">
        <f aca="false">E12+E13</f>
        <v>145.32</v>
      </c>
      <c r="F14" s="11" t="n">
        <f aca="false">F12+F13</f>
        <v>161.292</v>
      </c>
      <c r="G14" s="11" t="n">
        <f aca="false">G12+G13</f>
        <v>178.8612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0"/>
    <col collapsed="false" customWidth="true" hidden="false" outlineLevel="0" max="7" min="2" style="0" width="12"/>
  </cols>
  <sheetData>
    <row r="1" customFormat="false" ht="18.55" hidden="false" customHeight="false" outlineLevel="0" collapsed="false">
      <c r="A1" s="1" t="s">
        <v>37</v>
      </c>
    </row>
    <row r="2" customFormat="false" ht="15" hidden="false" customHeight="false" outlineLevel="0" collapsed="false">
      <c r="A2" s="2" t="s">
        <v>19</v>
      </c>
    </row>
    <row r="3" customFormat="false" ht="15" hidden="false" customHeight="false" outlineLevel="0" collapsed="false">
      <c r="B3" s="7" t="s">
        <v>20</v>
      </c>
      <c r="C3" s="7" t="s">
        <v>21</v>
      </c>
      <c r="D3" s="7" t="s">
        <v>22</v>
      </c>
      <c r="E3" s="7" t="s">
        <v>23</v>
      </c>
      <c r="F3" s="7" t="s">
        <v>24</v>
      </c>
      <c r="G3" s="7" t="s">
        <v>25</v>
      </c>
    </row>
    <row r="4" customFormat="false" ht="15" hidden="false" customHeight="false" outlineLevel="0" collapsed="false">
      <c r="A4" s="3" t="s">
        <v>38</v>
      </c>
      <c r="B4" s="9" t="n">
        <f aca="false">Assumptions!$B$16</f>
        <v>100</v>
      </c>
      <c r="C4" s="9" t="n">
        <f aca="false">B4+('Income Statement'!C14+(-'Income Statement'!C9)-(C5-B5)-(C6-B6)+(C9-B9))+(-'Income Statement'!C4*Assumptions!$B$9)+(-'Income Statement'!C14*Assumptions!$B$15)</f>
        <v>165.819726027397</v>
      </c>
      <c r="D4" s="9" t="n">
        <f aca="false">C4+('Income Statement'!D14+(-'Income Statement'!D9)-(D5-C5)-(D6-C6)+(D9-C9))+(-'Income Statement'!D4*Assumptions!$B$9)+(-'Income Statement'!D14*Assumptions!$B$15)</f>
        <v>239.373424657534</v>
      </c>
      <c r="E4" s="9" t="n">
        <f aca="false">D4+('Income Statement'!E14+(-'Income Statement'!E9)-(E5-D5)-(E6-D6)+(E9-D9))+(-'Income Statement'!E4*Assumptions!$B$9)+(-'Income Statement'!E14*Assumptions!$B$15)</f>
        <v>321.434493150685</v>
      </c>
      <c r="F4" s="9" t="n">
        <f aca="false">E4+('Income Statement'!F14+(-'Income Statement'!F9)-(F5-E5)-(F6-E6)+(F9-E9))+(-'Income Statement'!F4*Assumptions!$B$9)+(-'Income Statement'!F14*Assumptions!$B$15)</f>
        <v>412.853668493151</v>
      </c>
      <c r="G4" s="9" t="n">
        <f aca="false">F4+('Income Statement'!G14+(-'Income Statement'!G9)-(G5-F5)-(G6-F6)+(G9-F9))+(-'Income Statement'!G4*Assumptions!$B$9)+(-'Income Statement'!G14*Assumptions!$B$15)</f>
        <v>514.566761369863</v>
      </c>
    </row>
    <row r="5" customFormat="false" ht="15" hidden="false" customHeight="false" outlineLevel="0" collapsed="false">
      <c r="A5" s="3" t="s">
        <v>39</v>
      </c>
      <c r="B5" s="9" t="n">
        <f aca="false">'Income Statement'!B4*Assumptions!$B$12/365</f>
        <v>123.287671232877</v>
      </c>
      <c r="C5" s="9" t="n">
        <f aca="false">'Income Statement'!C4*Assumptions!$B$12/365</f>
        <v>135.616438356164</v>
      </c>
      <c r="D5" s="9" t="n">
        <f aca="false">'Income Statement'!D4*Assumptions!$B$12/365</f>
        <v>149.178082191781</v>
      </c>
      <c r="E5" s="9" t="n">
        <f aca="false">'Income Statement'!E4*Assumptions!$B$12/365</f>
        <v>164.095890410959</v>
      </c>
      <c r="F5" s="9" t="n">
        <f aca="false">'Income Statement'!F4*Assumptions!$B$12/365</f>
        <v>180.505479452055</v>
      </c>
      <c r="G5" s="9" t="n">
        <f aca="false">'Income Statement'!G4*Assumptions!$B$12/365</f>
        <v>198.55602739726</v>
      </c>
    </row>
    <row r="6" customFormat="false" ht="15" hidden="false" customHeight="false" outlineLevel="0" collapsed="false">
      <c r="A6" s="3" t="s">
        <v>40</v>
      </c>
      <c r="B6" s="9" t="n">
        <f aca="false">(-'Income Statement'!B5)*Assumptions!$B$13/365</f>
        <v>98.6301369863014</v>
      </c>
      <c r="C6" s="9" t="n">
        <f aca="false">(-'Income Statement'!C5)*Assumptions!$B$13/365</f>
        <v>108.493150684932</v>
      </c>
      <c r="D6" s="9" t="n">
        <f aca="false">(-'Income Statement'!D5)*Assumptions!$B$13/365</f>
        <v>119.342465753425</v>
      </c>
      <c r="E6" s="9" t="n">
        <f aca="false">(-'Income Statement'!E5)*Assumptions!$B$13/365</f>
        <v>131.276712328767</v>
      </c>
      <c r="F6" s="9" t="n">
        <f aca="false">(-'Income Statement'!F5)*Assumptions!$B$13/365</f>
        <v>144.404383561644</v>
      </c>
      <c r="G6" s="9" t="n">
        <f aca="false">(-'Income Statement'!G5)*Assumptions!$B$13/365</f>
        <v>158.844821917808</v>
      </c>
    </row>
    <row r="7" customFormat="false" ht="15" hidden="false" customHeight="false" outlineLevel="0" collapsed="false">
      <c r="A7" s="3" t="s">
        <v>41</v>
      </c>
      <c r="B7" s="9" t="n">
        <f aca="false">Assumptions!$B$18</f>
        <v>400</v>
      </c>
      <c r="C7" s="9" t="n">
        <f aca="false">B7+'Income Statement'!C4*Assumptions!$B$9-(-'Income Statement'!C9)</f>
        <v>411</v>
      </c>
      <c r="D7" s="9" t="n">
        <f aca="false">C7+'Income Statement'!D4*Assumptions!$B$9-(-'Income Statement'!D9)</f>
        <v>423.1</v>
      </c>
      <c r="E7" s="9" t="n">
        <f aca="false">D7+'Income Statement'!E4*Assumptions!$B$9-(-'Income Statement'!E9)</f>
        <v>436.41</v>
      </c>
      <c r="F7" s="9" t="n">
        <f aca="false">E7+'Income Statement'!F4*Assumptions!$B$9-(-'Income Statement'!F9)</f>
        <v>451.051</v>
      </c>
      <c r="G7" s="9" t="n">
        <f aca="false">F7+'Income Statement'!G4*Assumptions!$B$9-(-'Income Statement'!G9)</f>
        <v>467.1561</v>
      </c>
    </row>
    <row r="8" customFormat="false" ht="15" hidden="false" customHeight="false" outlineLevel="0" collapsed="false">
      <c r="A8" s="10" t="s">
        <v>42</v>
      </c>
      <c r="B8" s="11" t="n">
        <f aca="false">B4+B5+B6+B7</f>
        <v>721.917808219178</v>
      </c>
      <c r="C8" s="11" t="n">
        <f aca="false">C4+C5+C6+C7</f>
        <v>820.929315068493</v>
      </c>
      <c r="D8" s="11" t="n">
        <f aca="false">D4+D5+D6+D7</f>
        <v>930.99397260274</v>
      </c>
      <c r="E8" s="11" t="n">
        <f aca="false">E4+E5+E6+E7</f>
        <v>1053.21709589041</v>
      </c>
      <c r="F8" s="11" t="n">
        <f aca="false">F4+F5+F6+F7</f>
        <v>1188.81453150685</v>
      </c>
      <c r="G8" s="11" t="n">
        <f aca="false">G4+G5+G6+G7</f>
        <v>1339.12371068493</v>
      </c>
    </row>
    <row r="9" customFormat="false" ht="15" hidden="false" customHeight="false" outlineLevel="0" collapsed="false">
      <c r="A9" s="3" t="s">
        <v>43</v>
      </c>
      <c r="B9" s="9" t="n">
        <f aca="false">(-'Income Statement'!B5)*Assumptions!$B$14/365</f>
        <v>49.3150684931507</v>
      </c>
      <c r="C9" s="9" t="n">
        <f aca="false">(-'Income Statement'!C5)*Assumptions!$B$14/365</f>
        <v>54.2465753424658</v>
      </c>
      <c r="D9" s="9" t="n">
        <f aca="false">(-'Income Statement'!D5)*Assumptions!$B$14/365</f>
        <v>59.6712328767123</v>
      </c>
      <c r="E9" s="9" t="n">
        <f aca="false">(-'Income Statement'!E5)*Assumptions!$B$14/365</f>
        <v>65.6383561643836</v>
      </c>
      <c r="F9" s="9" t="n">
        <f aca="false">(-'Income Statement'!F5)*Assumptions!$B$14/365</f>
        <v>72.2021917808219</v>
      </c>
      <c r="G9" s="9" t="n">
        <f aca="false">(-'Income Statement'!G5)*Assumptions!$B$14/365</f>
        <v>79.4224109589041</v>
      </c>
    </row>
    <row r="10" customFormat="false" ht="15" hidden="false" customHeight="false" outlineLevel="0" collapsed="false">
      <c r="A10" s="3" t="s">
        <v>44</v>
      </c>
      <c r="B10" s="9" t="n">
        <f aca="false">Assumptions!$B$17</f>
        <v>300</v>
      </c>
      <c r="C10" s="9" t="n">
        <f aca="false">Assumptions!$B$17</f>
        <v>300</v>
      </c>
      <c r="D10" s="9" t="n">
        <f aca="false">Assumptions!$B$17</f>
        <v>300</v>
      </c>
      <c r="E10" s="9" t="n">
        <f aca="false">Assumptions!$B$17</f>
        <v>300</v>
      </c>
      <c r="F10" s="9" t="n">
        <f aca="false">Assumptions!$B$17</f>
        <v>300</v>
      </c>
      <c r="G10" s="9" t="n">
        <f aca="false">Assumptions!$B$17</f>
        <v>300</v>
      </c>
    </row>
    <row r="11" customFormat="false" ht="15" hidden="false" customHeight="false" outlineLevel="0" collapsed="false">
      <c r="A11" s="3" t="s">
        <v>45</v>
      </c>
      <c r="B11" s="9" t="n">
        <f aca="false">B8-B9-B10</f>
        <v>372.602739726028</v>
      </c>
      <c r="C11" s="9" t="n">
        <f aca="false">B11+'Income Statement'!C14-'Income Statement'!C14*Assumptions!$B$15</f>
        <v>466.682739726028</v>
      </c>
      <c r="D11" s="9" t="n">
        <f aca="false">C11+'Income Statement'!D14-'Income Statement'!D14*Assumptions!$B$15</f>
        <v>571.322739726028</v>
      </c>
      <c r="E11" s="9" t="n">
        <f aca="false">D11+'Income Statement'!E14-'Income Statement'!E14*Assumptions!$B$15</f>
        <v>687.578739726028</v>
      </c>
      <c r="F11" s="9" t="n">
        <f aca="false">E11+'Income Statement'!F14-'Income Statement'!F14*Assumptions!$B$15</f>
        <v>816.612339726028</v>
      </c>
      <c r="G11" s="9" t="n">
        <f aca="false">F11+'Income Statement'!G14-'Income Statement'!G14*Assumptions!$B$15</f>
        <v>959.701299726028</v>
      </c>
    </row>
    <row r="12" customFormat="false" ht="15" hidden="false" customHeight="false" outlineLevel="0" collapsed="false">
      <c r="A12" s="10" t="s">
        <v>46</v>
      </c>
      <c r="B12" s="11" t="n">
        <f aca="false">B9+B10+B11</f>
        <v>721.917808219178</v>
      </c>
      <c r="C12" s="11" t="n">
        <f aca="false">C9+C10+C11</f>
        <v>820.929315068493</v>
      </c>
      <c r="D12" s="11" t="n">
        <f aca="false">D9+D10+D11</f>
        <v>930.99397260274</v>
      </c>
      <c r="E12" s="11" t="n">
        <f aca="false">E9+E10+E11</f>
        <v>1053.21709589041</v>
      </c>
      <c r="F12" s="11" t="n">
        <f aca="false">F9+F10+F11</f>
        <v>1188.81453150685</v>
      </c>
      <c r="G12" s="11" t="n">
        <f aca="false">G9+G10+G11</f>
        <v>1339.12371068493</v>
      </c>
    </row>
    <row r="13" customFormat="false" ht="15" hidden="false" customHeight="false" outlineLevel="0" collapsed="false">
      <c r="A13" s="3" t="s">
        <v>47</v>
      </c>
      <c r="B13" s="12" t="n">
        <f aca="false">B8-B12</f>
        <v>0</v>
      </c>
      <c r="C13" s="12" t="n">
        <f aca="false">C8-C12</f>
        <v>0</v>
      </c>
      <c r="D13" s="12" t="n">
        <f aca="false">D8-D12</f>
        <v>0</v>
      </c>
      <c r="E13" s="12" t="n">
        <f aca="false">E8-E12</f>
        <v>0</v>
      </c>
      <c r="F13" s="12" t="n">
        <f aca="false">F8-F12</f>
        <v>0</v>
      </c>
      <c r="G13" s="12" t="n">
        <f aca="false">G8-G12</f>
        <v>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0"/>
    <col collapsed="false" customWidth="true" hidden="false" outlineLevel="0" max="7" min="2" style="0" width="12"/>
  </cols>
  <sheetData>
    <row r="1" customFormat="false" ht="18.55" hidden="false" customHeight="false" outlineLevel="0" collapsed="false">
      <c r="A1" s="1" t="s">
        <v>48</v>
      </c>
    </row>
    <row r="2" customFormat="false" ht="15" hidden="false" customHeight="false" outlineLevel="0" collapsed="false">
      <c r="A2" s="2" t="s">
        <v>19</v>
      </c>
    </row>
    <row r="3" customFormat="false" ht="15" hidden="false" customHeight="false" outlineLevel="0" collapsed="false">
      <c r="B3" s="7" t="s">
        <v>20</v>
      </c>
      <c r="C3" s="7" t="s">
        <v>21</v>
      </c>
      <c r="D3" s="7" t="s">
        <v>22</v>
      </c>
      <c r="E3" s="7" t="s">
        <v>23</v>
      </c>
      <c r="F3" s="7" t="s">
        <v>24</v>
      </c>
      <c r="G3" s="7" t="s">
        <v>25</v>
      </c>
    </row>
    <row r="4" customFormat="false" ht="15" hidden="false" customHeight="false" outlineLevel="0" collapsed="false">
      <c r="A4" s="3" t="s">
        <v>36</v>
      </c>
      <c r="B4" s="9" t="n">
        <v>0</v>
      </c>
      <c r="C4" s="9" t="n">
        <f aca="false">'Income Statement'!C14</f>
        <v>117.6</v>
      </c>
      <c r="D4" s="9" t="n">
        <f aca="false">'Income Statement'!D14</f>
        <v>130.8</v>
      </c>
      <c r="E4" s="9" t="n">
        <f aca="false">'Income Statement'!E14</f>
        <v>145.32</v>
      </c>
      <c r="F4" s="9" t="n">
        <f aca="false">'Income Statement'!F14</f>
        <v>161.292</v>
      </c>
      <c r="G4" s="9" t="n">
        <f aca="false">'Income Statement'!G14</f>
        <v>178.8612</v>
      </c>
    </row>
    <row r="5" customFormat="false" ht="15" hidden="false" customHeight="false" outlineLevel="0" collapsed="false">
      <c r="A5" s="3" t="s">
        <v>49</v>
      </c>
      <c r="B5" s="9" t="n">
        <v>0</v>
      </c>
      <c r="C5" s="9" t="n">
        <f aca="false">(-'Income Statement'!C9)</f>
        <v>55</v>
      </c>
      <c r="D5" s="9" t="n">
        <f aca="false">(-'Income Statement'!D9)</f>
        <v>60.5</v>
      </c>
      <c r="E5" s="9" t="n">
        <f aca="false">(-'Income Statement'!E9)</f>
        <v>66.55</v>
      </c>
      <c r="F5" s="9" t="n">
        <f aca="false">(-'Income Statement'!F9)</f>
        <v>73.205</v>
      </c>
      <c r="G5" s="9" t="n">
        <f aca="false">(-'Income Statement'!G9)</f>
        <v>80.5255</v>
      </c>
    </row>
    <row r="6" customFormat="false" ht="15" hidden="false" customHeight="false" outlineLevel="0" collapsed="false">
      <c r="A6" s="3" t="s">
        <v>50</v>
      </c>
      <c r="B6" s="9" t="n">
        <v>0</v>
      </c>
      <c r="C6" s="9" t="n">
        <f aca="false">-('Balance Sheet'!C5-'Balance Sheet'!B5)</f>
        <v>-12.3287671232877</v>
      </c>
      <c r="D6" s="9" t="n">
        <f aca="false">-('Balance Sheet'!D5-'Balance Sheet'!C5)</f>
        <v>-13.5616438356164</v>
      </c>
      <c r="E6" s="9" t="n">
        <f aca="false">-('Balance Sheet'!E5-'Balance Sheet'!D5)</f>
        <v>-14.9178082191781</v>
      </c>
      <c r="F6" s="9" t="n">
        <f aca="false">-('Balance Sheet'!F5-'Balance Sheet'!E5)</f>
        <v>-16.4095890410959</v>
      </c>
      <c r="G6" s="9" t="n">
        <f aca="false">-('Balance Sheet'!G5-'Balance Sheet'!F5)</f>
        <v>-18.0505479452055</v>
      </c>
    </row>
    <row r="7" customFormat="false" ht="15" hidden="false" customHeight="false" outlineLevel="0" collapsed="false">
      <c r="A7" s="3" t="s">
        <v>51</v>
      </c>
      <c r="B7" s="9" t="n">
        <v>0</v>
      </c>
      <c r="C7" s="9" t="n">
        <f aca="false">-('Balance Sheet'!C6-'Balance Sheet'!B6)</f>
        <v>-9.86301369863014</v>
      </c>
      <c r="D7" s="9" t="n">
        <f aca="false">-('Balance Sheet'!D6-'Balance Sheet'!C6)</f>
        <v>-10.8493150684932</v>
      </c>
      <c r="E7" s="9" t="n">
        <f aca="false">-('Balance Sheet'!E6-'Balance Sheet'!D6)</f>
        <v>-11.9342465753425</v>
      </c>
      <c r="F7" s="9" t="n">
        <f aca="false">-('Balance Sheet'!F6-'Balance Sheet'!E6)</f>
        <v>-13.1276712328767</v>
      </c>
      <c r="G7" s="9" t="n">
        <f aca="false">-('Balance Sheet'!G6-'Balance Sheet'!F6)</f>
        <v>-14.4404383561644</v>
      </c>
    </row>
    <row r="8" customFormat="false" ht="15" hidden="false" customHeight="false" outlineLevel="0" collapsed="false">
      <c r="A8" s="3" t="s">
        <v>52</v>
      </c>
      <c r="B8" s="9" t="n">
        <v>0</v>
      </c>
      <c r="C8" s="9" t="n">
        <f aca="false">('Balance Sheet'!C9-'Balance Sheet'!B9)</f>
        <v>4.93150684931507</v>
      </c>
      <c r="D8" s="9" t="n">
        <f aca="false">('Balance Sheet'!D9-'Balance Sheet'!C9)</f>
        <v>5.42465753424658</v>
      </c>
      <c r="E8" s="9" t="n">
        <f aca="false">('Balance Sheet'!E9-'Balance Sheet'!D9)</f>
        <v>5.96712328767124</v>
      </c>
      <c r="F8" s="9" t="n">
        <f aca="false">('Balance Sheet'!F9-'Balance Sheet'!E9)</f>
        <v>6.56383561643835</v>
      </c>
      <c r="G8" s="9" t="n">
        <f aca="false">('Balance Sheet'!G9-'Balance Sheet'!F9)</f>
        <v>7.22021917808219</v>
      </c>
    </row>
    <row r="9" customFormat="false" ht="15" hidden="false" customHeight="false" outlineLevel="0" collapsed="false">
      <c r="A9" s="10" t="s">
        <v>53</v>
      </c>
      <c r="B9" s="11" t="n">
        <v>0</v>
      </c>
      <c r="C9" s="11" t="n">
        <f aca="false">SUM(C4:C8)</f>
        <v>155.339726027397</v>
      </c>
      <c r="D9" s="11" t="n">
        <f aca="false">SUM(D4:D8)</f>
        <v>172.313698630137</v>
      </c>
      <c r="E9" s="11" t="n">
        <f aca="false">SUM(E4:E8)</f>
        <v>190.985068493151</v>
      </c>
      <c r="F9" s="11" t="n">
        <f aca="false">SUM(F4:F8)</f>
        <v>211.523575342466</v>
      </c>
      <c r="G9" s="11" t="n">
        <f aca="false">SUM(G4:G8)</f>
        <v>234.115932876712</v>
      </c>
    </row>
    <row r="10" customFormat="false" ht="15" hidden="false" customHeight="false" outlineLevel="0" collapsed="false">
      <c r="A10" s="3" t="s">
        <v>54</v>
      </c>
      <c r="B10" s="9" t="n">
        <v>0</v>
      </c>
      <c r="C10" s="9" t="n">
        <f aca="false">-'Income Statement'!C4*Assumptions!$B$9</f>
        <v>-66</v>
      </c>
      <c r="D10" s="9" t="n">
        <f aca="false">-'Income Statement'!D4*Assumptions!$B$9</f>
        <v>-72.6</v>
      </c>
      <c r="E10" s="9" t="n">
        <f aca="false">-'Income Statement'!E4*Assumptions!$B$9</f>
        <v>-79.86</v>
      </c>
      <c r="F10" s="9" t="n">
        <f aca="false">-'Income Statement'!F4*Assumptions!$B$9</f>
        <v>-87.846</v>
      </c>
      <c r="G10" s="9" t="n">
        <f aca="false">-'Income Statement'!G4*Assumptions!$B$9</f>
        <v>-96.6306</v>
      </c>
    </row>
    <row r="11" customFormat="false" ht="15" hidden="false" customHeight="false" outlineLevel="0" collapsed="false">
      <c r="A11" s="10" t="s">
        <v>55</v>
      </c>
      <c r="B11" s="11" t="n">
        <v>0</v>
      </c>
      <c r="C11" s="11" t="n">
        <f aca="false">C10</f>
        <v>-66</v>
      </c>
      <c r="D11" s="11" t="n">
        <f aca="false">D10</f>
        <v>-72.6</v>
      </c>
      <c r="E11" s="11" t="n">
        <f aca="false">E10</f>
        <v>-79.86</v>
      </c>
      <c r="F11" s="11" t="n">
        <f aca="false">F10</f>
        <v>-87.846</v>
      </c>
      <c r="G11" s="11" t="n">
        <f aca="false">G10</f>
        <v>-96.6306</v>
      </c>
    </row>
    <row r="12" customFormat="false" ht="15" hidden="false" customHeight="false" outlineLevel="0" collapsed="false">
      <c r="A12" s="3" t="s">
        <v>56</v>
      </c>
      <c r="B12" s="9" t="n">
        <v>0</v>
      </c>
      <c r="C12" s="9" t="n">
        <f aca="false">-'Income Statement'!C14*Assumptions!$B$15</f>
        <v>-23.52</v>
      </c>
      <c r="D12" s="9" t="n">
        <f aca="false">-'Income Statement'!D14*Assumptions!$B$15</f>
        <v>-26.16</v>
      </c>
      <c r="E12" s="9" t="n">
        <f aca="false">-'Income Statement'!E14*Assumptions!$B$15</f>
        <v>-29.064</v>
      </c>
      <c r="F12" s="9" t="n">
        <f aca="false">-'Income Statement'!F14*Assumptions!$B$15</f>
        <v>-32.2584</v>
      </c>
      <c r="G12" s="9" t="n">
        <f aca="false">-'Income Statement'!G14*Assumptions!$B$15</f>
        <v>-35.77224</v>
      </c>
    </row>
    <row r="13" customFormat="false" ht="15" hidden="false" customHeight="false" outlineLevel="0" collapsed="false">
      <c r="A13" s="10" t="s">
        <v>57</v>
      </c>
      <c r="B13" s="11" t="n">
        <v>0</v>
      </c>
      <c r="C13" s="11" t="n">
        <f aca="false">C12</f>
        <v>-23.52</v>
      </c>
      <c r="D13" s="11" t="n">
        <f aca="false">D12</f>
        <v>-26.16</v>
      </c>
      <c r="E13" s="11" t="n">
        <f aca="false">E12</f>
        <v>-29.064</v>
      </c>
      <c r="F13" s="11" t="n">
        <f aca="false">F12</f>
        <v>-32.2584</v>
      </c>
      <c r="G13" s="11" t="n">
        <f aca="false">G12</f>
        <v>-35.77224</v>
      </c>
    </row>
    <row r="14" customFormat="false" ht="15" hidden="false" customHeight="false" outlineLevel="0" collapsed="false">
      <c r="A14" s="10" t="s">
        <v>58</v>
      </c>
      <c r="B14" s="11" t="n">
        <v>0</v>
      </c>
      <c r="C14" s="11" t="n">
        <f aca="false">C9+C11+C13</f>
        <v>65.8197260273972</v>
      </c>
      <c r="D14" s="11" t="n">
        <f aca="false">D9+D11+D13</f>
        <v>73.553698630137</v>
      </c>
      <c r="E14" s="11" t="n">
        <f aca="false">E9+E11+E13</f>
        <v>82.0610684931507</v>
      </c>
      <c r="F14" s="11" t="n">
        <f aca="false">F9+F11+F13</f>
        <v>91.4191753424658</v>
      </c>
      <c r="G14" s="11" t="n">
        <f aca="false">G9+G11+G13</f>
        <v>101.713092876712</v>
      </c>
    </row>
    <row r="15" customFormat="false" ht="15" hidden="false" customHeight="false" outlineLevel="0" collapsed="false">
      <c r="A15" s="3" t="s">
        <v>59</v>
      </c>
      <c r="B15" s="9" t="n">
        <f aca="false">Assumptions!$B$16</f>
        <v>100</v>
      </c>
      <c r="C15" s="9" t="n">
        <f aca="false">B16</f>
        <v>100</v>
      </c>
      <c r="D15" s="9" t="n">
        <f aca="false">C16</f>
        <v>165.819726027397</v>
      </c>
      <c r="E15" s="9" t="n">
        <f aca="false">D16</f>
        <v>239.373424657534</v>
      </c>
      <c r="F15" s="9" t="n">
        <f aca="false">E16</f>
        <v>321.434493150685</v>
      </c>
      <c r="G15" s="9" t="n">
        <f aca="false">F16</f>
        <v>412.853668493151</v>
      </c>
    </row>
    <row r="16" customFormat="false" ht="15" hidden="false" customHeight="false" outlineLevel="0" collapsed="false">
      <c r="A16" s="10" t="s">
        <v>60</v>
      </c>
      <c r="B16" s="11" t="n">
        <f aca="false">'Balance Sheet'!B4</f>
        <v>100</v>
      </c>
      <c r="C16" s="11" t="n">
        <f aca="false">C15+C14</f>
        <v>165.819726027397</v>
      </c>
      <c r="D16" s="11" t="n">
        <f aca="false">D15+D14</f>
        <v>239.373424657534</v>
      </c>
      <c r="E16" s="11" t="n">
        <f aca="false">E15+E14</f>
        <v>321.434493150685</v>
      </c>
      <c r="F16" s="11" t="n">
        <f aca="false">F15+F14</f>
        <v>412.853668493151</v>
      </c>
      <c r="G16" s="11" t="n">
        <f aca="false">G15+G14</f>
        <v>514.566761369863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2026-06-21T17:46:48Z</dcterms:created>
  <dc:creator>openpyxl</dc:creator>
  <dc:description/>
  <dc:language>en-US</dc:language>
  <cp:lastModifiedBy/>
  <dcterms:modified xsi:type="dcterms:W3CDTF">2026-06-21T17:46:48Z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